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ILANT" sheetId="1" r:id="rId1"/>
    <sheet name="REZULTAT PATRINOMIAL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1" i="2" l="1"/>
  <c r="D41" i="2"/>
  <c r="E40" i="2"/>
  <c r="D40" i="2"/>
  <c r="E33" i="2"/>
  <c r="D33" i="2"/>
  <c r="E32" i="2"/>
  <c r="D32" i="2"/>
  <c r="D25" i="2"/>
  <c r="E23" i="2"/>
  <c r="E22" i="2"/>
  <c r="E20" i="2"/>
  <c r="E25" i="2" s="1"/>
  <c r="E27" i="2" s="1"/>
  <c r="E18" i="2"/>
  <c r="E28" i="2" s="1"/>
  <c r="E36" i="2" s="1"/>
  <c r="D18" i="2"/>
  <c r="D27" i="2" s="1"/>
  <c r="D83" i="1"/>
  <c r="E82" i="1"/>
  <c r="E79" i="1"/>
  <c r="E78" i="1"/>
  <c r="E83" i="1" s="1"/>
  <c r="D74" i="1"/>
  <c r="E69" i="1"/>
  <c r="E63" i="1"/>
  <c r="E61" i="1"/>
  <c r="E74" i="1" s="1"/>
  <c r="E59" i="1"/>
  <c r="E57" i="1"/>
  <c r="E55" i="1"/>
  <c r="E75" i="1" s="1"/>
  <c r="D55" i="1"/>
  <c r="D75" i="1" s="1"/>
  <c r="D47" i="1"/>
  <c r="D43" i="1"/>
  <c r="E38" i="1"/>
  <c r="E37" i="1"/>
  <c r="E43" i="1" s="1"/>
  <c r="E34" i="1"/>
  <c r="D34" i="1"/>
  <c r="E25" i="1"/>
  <c r="E23" i="1"/>
  <c r="E47" i="1" s="1"/>
  <c r="E21" i="1"/>
  <c r="E48" i="1" s="1"/>
  <c r="D21" i="1"/>
  <c r="D48" i="1" s="1"/>
  <c r="D76" i="1" s="1"/>
  <c r="E14" i="1"/>
  <c r="E44" i="2" l="1"/>
  <c r="E35" i="2"/>
  <c r="E43" i="2" s="1"/>
  <c r="D28" i="2"/>
  <c r="D36" i="2" s="1"/>
  <c r="E76" i="1"/>
  <c r="D35" i="2" l="1"/>
  <c r="D43" i="2" s="1"/>
  <c r="D44" i="2" l="1"/>
</calcChain>
</file>

<file path=xl/comments1.xml><?xml version="1.0" encoding="utf-8"?>
<comments xmlns="http://schemas.openxmlformats.org/spreadsheetml/2006/main">
  <authors>
    <author>Author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<sst xmlns="http://schemas.openxmlformats.org/spreadsheetml/2006/main" count="344" uniqueCount="236">
  <si>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</si>
  <si>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</si>
  <si>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</si>
  <si>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</si>
  <si>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</si>
  <si>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</si>
  <si>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</si>
  <si>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</si>
  <si>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</si>
  <si>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</si>
  <si>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</si>
  <si>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</si>
  <si>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</si>
  <si>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</si>
  <si>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</si>
  <si>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</si>
  <si>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</si>
  <si>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</si>
  <si>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0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</si>
  <si>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</si>
  <si>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</si>
  <si>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</si>
  <si>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</si>
  <si>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</si>
  <si>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0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</si>
  <si>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</si>
  <si>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</si>
  <si>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0"/>
        <rFont val="Arial"/>
        <family val="2"/>
      </rPr>
      <t xml:space="preserve">(ct.2150000) </t>
    </r>
    <r>
      <rPr>
        <b/>
        <sz val="10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</si>
  <si>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</si>
  <si>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</si>
  <si>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0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</si>
  <si>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</si>
  <si>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</si>
  <si>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</si>
  <si>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</si>
  <si>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</si>
  <si>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</si>
  <si>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</si>
  <si>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</si>
  <si>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</si>
  <si>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</si>
  <si>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</si>
  <si>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</si>
  <si>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</si>
  <si>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0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</si>
  <si>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</si>
  <si>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</si>
  <si>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</si>
  <si>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</si>
  <si>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0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</si>
  <si>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</si>
  <si>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</si>
  <si>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0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</si>
  <si>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</si>
  <si>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</si>
  <si>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</si>
  <si>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0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</si>
  <si>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</si>
  <si>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</si>
  <si>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</si>
  <si>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</si>
  <si>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</si>
  <si>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</si>
  <si>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</si>
  <si>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0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</si>
  <si>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</si>
  <si>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</si>
  <si>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</si>
  <si>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0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</si>
  <si>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</si>
  <si>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</si>
  <si>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</si>
  <si>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0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</si>
  <si>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</si>
  <si>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</si>
  <si>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</si>
  <si>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0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</si>
  <si>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</si>
  <si>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0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</si>
  <si>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</si>
  <si>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</si>
  <si>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</si>
  <si>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</si>
  <si>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</si>
  <si>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</si>
  <si>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0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</si>
  <si>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</si>
  <si>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</si>
  <si>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</si>
  <si>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0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</si>
  <si>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</si>
  <si>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</si>
  <si>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</si>
  <si>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</si>
  <si>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</si>
  <si>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</si>
  <si>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</si>
  <si>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</si>
  <si>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</si>
  <si>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</si>
  <si>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</si>
  <si>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0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</si>
  <si>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</si>
  <si>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</si>
  <si>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</si>
  <si>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0"/>
        <rFont val="Arial"/>
        <family val="2"/>
      </rPr>
      <t>(ct.1610200+1620200+1630200+1640200+1650200 +1660201+ 1660202+1660203+ 1660204+1670201+ 1670202+1670203 +1670208 +1670209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</si>
  <si>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</si>
  <si>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0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</si>
  <si>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</si>
  <si>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</si>
  <si>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</si>
  <si>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</si>
  <si>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</si>
  <si>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0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</si>
  <si>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</si>
  <si>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</si>
  <si>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</si>
  <si>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</si>
  <si>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</si>
  <si>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0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</si>
  <si>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</si>
  <si>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</si>
  <si>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</si>
  <si>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</si>
  <si>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</si>
  <si>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</si>
  <si>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</si>
  <si>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0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</si>
  <si>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</si>
  <si>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</si>
  <si>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</si>
  <si>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0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</si>
  <si>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</si>
  <si>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</si>
  <si>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</si>
  <si>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0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</si>
  <si>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</si>
  <si>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0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</si>
  <si>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</si>
  <si>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</si>
  <si>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</si>
  <si>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0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</si>
  <si>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</si>
  <si>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</si>
  <si>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0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</si>
  <si>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</si>
  <si>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</si>
  <si>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</si>
  <si>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</si>
  <si>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</si>
  <si>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</si>
  <si>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</si>
  <si>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</si>
  <si>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</si>
  <si>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</si>
  <si>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</si>
  <si>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</si>
  <si>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</si>
  <si>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0"/>
        <rFont val="Arial"/>
        <family val="2"/>
      </rPr>
      <t>(ct.1000000+1010000+1020101+1020102+1030000+1040101+1040102+ 1050100+ 1050200+ 1050300+1050400+1050500+ 1060000+ 1320000+ 1330000+</t>
    </r>
    <r>
      <rPr>
        <b/>
        <sz val="10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</si>
  <si>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</si>
  <si>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0"/>
        <rFont val="Arial"/>
        <family val="2"/>
      </rPr>
      <t>(ct.1170000- sold creditor)</t>
    </r>
    <r>
      <rPr>
        <b/>
        <sz val="10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</si>
  <si>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</si>
  <si>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0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</si>
  <si>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</si>
  <si>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0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</si>
  <si>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</si>
  <si>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0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</si>
  <si>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</si>
  <si>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</si>
  <si>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</si>
  <si>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</si>
  <si>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</si>
  <si>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APM ARAD</t>
  </si>
  <si>
    <t>Anexa 1</t>
  </si>
  <si>
    <t>BILANT la data de 30.09.2018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</si>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</sst>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4" fillId="0" borderId="0"/>
    <xf numFmtId="0" fontId="14" fillId="0" borderId="0"/>
  </cellStyleXfs>
  <cellXfs count="14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1" fillId="0" borderId="6" xfId="2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6" xfId="2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 applyProtection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7" xfId="1" applyNumberFormat="1" applyFont="1" applyFill="1" applyBorder="1" applyAlignment="1" applyProtection="1">
      <alignment horizontal="right" wrapText="1"/>
      <protection locked="0"/>
    </xf>
    <xf numFmtId="0" fontId="4" fillId="0" borderId="8" xfId="1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1" xfId="1" applyNumberFormat="1" applyFont="1" applyFill="1" applyBorder="1" applyAlignment="1">
      <alignment horizontal="center" vertical="center" wrapText="1"/>
    </xf>
    <xf numFmtId="0" fontId="1" fillId="0" borderId="12" xfId="2" applyNumberFormat="1" applyFont="1" applyFill="1" applyBorder="1" applyAlignment="1">
      <alignment vertical="top" wrapText="1"/>
    </xf>
    <xf numFmtId="0" fontId="3" fillId="0" borderId="13" xfId="1" applyNumberFormat="1" applyFont="1" applyFill="1" applyBorder="1" applyAlignment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right" vertical="center" wrapText="1"/>
    </xf>
    <xf numFmtId="0" fontId="3" fillId="0" borderId="14" xfId="1" applyNumberFormat="1" applyFont="1" applyFill="1" applyBorder="1" applyAlignment="1" applyProtection="1">
      <alignment horizontal="right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right" vertical="center" wrapText="1"/>
    </xf>
    <xf numFmtId="0" fontId="7" fillId="0" borderId="0" xfId="2" applyNumberFormat="1" applyFont="1" applyFill="1" applyAlignment="1">
      <alignment wrapText="1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right" vertical="center"/>
    </xf>
    <xf numFmtId="0" fontId="2" fillId="0" borderId="15" xfId="1" applyNumberFormat="1" applyFont="1" applyFill="1" applyBorder="1" applyAlignment="1">
      <alignment horizontal="right" vertical="center" wrapText="1"/>
    </xf>
    <xf numFmtId="0" fontId="0" fillId="0" borderId="15" xfId="0" applyNumberFormat="1" applyBorder="1" applyAlignment="1">
      <alignment horizontal="right" vertical="center" wrapText="1"/>
    </xf>
    <xf numFmtId="0" fontId="2" fillId="0" borderId="0" xfId="1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 vertical="center" wrapText="1"/>
    </xf>
    <xf numFmtId="0" fontId="13" fillId="0" borderId="0" xfId="1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4" fillId="0" borderId="0" xfId="3" applyNumberFormat="1" applyFill="1" applyAlignment="1" applyProtection="1">
      <alignment vertical="center"/>
    </xf>
    <xf numFmtId="0" fontId="14" fillId="0" borderId="0" xfId="3" applyNumberFormat="1" applyAlignment="1">
      <alignment vertical="center"/>
    </xf>
    <xf numFmtId="0" fontId="1" fillId="0" borderId="0" xfId="3" applyNumberFormat="1" applyFont="1" applyFill="1" applyAlignment="1" applyProtection="1">
      <alignment horizontal="right" vertical="center"/>
    </xf>
    <xf numFmtId="0" fontId="1" fillId="0" borderId="0" xfId="4" applyNumberFormat="1" applyFont="1" applyFill="1" applyAlignment="1" applyProtection="1">
      <alignment horizontal="center" vertical="center"/>
    </xf>
    <xf numFmtId="0" fontId="5" fillId="0" borderId="0" xfId="3" applyNumberFormat="1" applyFont="1" applyAlignment="1">
      <alignment vertical="center"/>
    </xf>
    <xf numFmtId="0" fontId="5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1" fillId="0" borderId="0" xfId="3" applyNumberFormat="1" applyFont="1" applyFill="1" applyAlignment="1" applyProtection="1">
      <alignment vertical="center"/>
    </xf>
    <xf numFmtId="0" fontId="1" fillId="0" borderId="16" xfId="3" applyNumberFormat="1" applyFont="1" applyFill="1" applyBorder="1" applyAlignment="1">
      <alignment vertical="center" wrapText="1"/>
    </xf>
    <xf numFmtId="0" fontId="1" fillId="0" borderId="17" xfId="3" applyNumberFormat="1" applyFont="1" applyFill="1" applyBorder="1" applyAlignment="1">
      <alignment horizontal="center" vertical="center"/>
    </xf>
    <xf numFmtId="0" fontId="1" fillId="0" borderId="18" xfId="3" applyNumberFormat="1" applyFont="1" applyFill="1" applyBorder="1" applyAlignment="1">
      <alignment horizontal="center" vertical="center"/>
    </xf>
    <xf numFmtId="0" fontId="1" fillId="0" borderId="19" xfId="3" applyNumberFormat="1" applyFont="1" applyFill="1" applyBorder="1" applyAlignment="1">
      <alignment vertical="center" wrapText="1"/>
    </xf>
    <xf numFmtId="0" fontId="1" fillId="0" borderId="20" xfId="3" applyNumberFormat="1" applyFont="1" applyFill="1" applyBorder="1" applyAlignment="1">
      <alignment horizontal="center" vertical="center"/>
    </xf>
    <xf numFmtId="0" fontId="1" fillId="0" borderId="21" xfId="3" applyNumberFormat="1" applyFont="1" applyFill="1" applyBorder="1" applyAlignment="1">
      <alignment horizontal="center" vertical="center"/>
    </xf>
    <xf numFmtId="0" fontId="1" fillId="0" borderId="5" xfId="3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top" wrapText="1"/>
    </xf>
    <xf numFmtId="0" fontId="1" fillId="0" borderId="6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/>
    </xf>
    <xf numFmtId="0" fontId="1" fillId="0" borderId="5" xfId="3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top" wrapText="1"/>
    </xf>
    <xf numFmtId="0" fontId="1" fillId="0" borderId="6" xfId="3" applyNumberFormat="1" applyFont="1" applyBorder="1" applyAlignment="1">
      <alignment horizontal="center" vertical="center"/>
    </xf>
    <xf numFmtId="0" fontId="5" fillId="0" borderId="6" xfId="3" applyNumberFormat="1" applyFont="1" applyFill="1" applyBorder="1" applyAlignment="1" applyProtection="1">
      <alignment vertical="center"/>
      <protection locked="0"/>
    </xf>
    <xf numFmtId="0" fontId="5" fillId="0" borderId="7" xfId="3" applyNumberFormat="1" applyFont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/>
    </xf>
    <xf numFmtId="0" fontId="1" fillId="0" borderId="6" xfId="3" applyNumberFormat="1" applyFont="1" applyFill="1" applyBorder="1" applyAlignment="1" applyProtection="1">
      <alignment vertical="center"/>
    </xf>
    <xf numFmtId="0" fontId="1" fillId="0" borderId="7" xfId="3" applyNumberFormat="1" applyFont="1" applyBorder="1" applyAlignment="1" applyProtection="1">
      <alignment vertical="center"/>
    </xf>
    <xf numFmtId="0" fontId="1" fillId="0" borderId="0" xfId="3" applyNumberFormat="1" applyFont="1" applyAlignment="1">
      <alignment vertical="center"/>
    </xf>
    <xf numFmtId="0" fontId="1" fillId="0" borderId="6" xfId="3" applyNumberFormat="1" applyFont="1" applyFill="1" applyBorder="1" applyAlignment="1" applyProtection="1">
      <alignment horizontal="center" vertical="center"/>
      <protection locked="0"/>
    </xf>
    <xf numFmtId="0" fontId="1" fillId="0" borderId="7" xfId="3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 wrapText="1"/>
    </xf>
    <xf numFmtId="0" fontId="1" fillId="0" borderId="5" xfId="3" applyNumberFormat="1" applyFont="1" applyBorder="1" applyAlignment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right" vertical="center"/>
    </xf>
    <xf numFmtId="0" fontId="1" fillId="0" borderId="7" xfId="3" applyNumberFormat="1" applyFont="1" applyBorder="1" applyAlignment="1" applyProtection="1">
      <alignment horizontal="right" vertical="center"/>
    </xf>
    <xf numFmtId="0" fontId="5" fillId="0" borderId="0" xfId="3" applyNumberFormat="1" applyFont="1" applyBorder="1" applyAlignment="1" applyProtection="1">
      <alignment vertical="center"/>
    </xf>
    <xf numFmtId="0" fontId="1" fillId="0" borderId="23" xfId="3" applyNumberFormat="1" applyFont="1" applyBorder="1" applyAlignment="1">
      <alignment horizontal="center" vertical="center"/>
    </xf>
    <xf numFmtId="0" fontId="10" fillId="0" borderId="24" xfId="0" applyNumberFormat="1" applyFont="1" applyFill="1" applyBorder="1" applyAlignment="1">
      <alignment vertical="top" wrapText="1"/>
    </xf>
    <xf numFmtId="0" fontId="1" fillId="0" borderId="25" xfId="3" applyNumberFormat="1" applyFont="1" applyBorder="1" applyAlignment="1">
      <alignment horizontal="center" vertical="center"/>
    </xf>
    <xf numFmtId="0" fontId="1" fillId="0" borderId="25" xfId="3" applyNumberFormat="1" applyFont="1" applyFill="1" applyBorder="1" applyAlignment="1" applyProtection="1">
      <alignment vertical="center"/>
    </xf>
    <xf numFmtId="0" fontId="1" fillId="0" borderId="26" xfId="3" applyNumberFormat="1" applyFont="1" applyBorder="1" applyAlignment="1" applyProtection="1">
      <alignment vertical="center"/>
    </xf>
    <xf numFmtId="0" fontId="1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horizontal="center" vertical="center"/>
    </xf>
    <xf numFmtId="0" fontId="11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17" fillId="0" borderId="0" xfId="3" applyNumberFormat="1" applyFont="1" applyAlignment="1" applyProtection="1">
      <alignment vertical="center"/>
      <protection locked="0"/>
    </xf>
    <xf numFmtId="0" fontId="17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Font="1" applyAlignment="1" applyProtection="1">
      <alignment vertical="center"/>
    </xf>
    <xf numFmtId="0" fontId="14" fillId="0" borderId="0" xfId="3" applyNumberFormat="1" applyAlignment="1" applyProtection="1">
      <alignment vertical="center"/>
      <protection locked="0"/>
    </xf>
    <xf numFmtId="0" fontId="14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Alignment="1" applyProtection="1">
      <alignment vertical="center"/>
    </xf>
    <xf numFmtId="0" fontId="14" fillId="0" borderId="0" xfId="3" applyNumberFormat="1" applyFill="1" applyAlignment="1" applyProtection="1">
      <alignment vertical="center"/>
      <protection locked="0"/>
    </xf>
    <xf numFmtId="0" fontId="1" fillId="0" borderId="0" xfId="3" applyNumberFormat="1" applyFont="1" applyAlignment="1">
      <alignment horizontal="center" vertical="center"/>
    </xf>
  </cellXfs>
  <cellStyles count="5">
    <cellStyle name="Normal" xfId="0" builtinId="0"/>
    <cellStyle name="Normal 5" xfId="2"/>
    <cellStyle name="Normal_AnexeDiana_copy" xfId="4"/>
    <cellStyle name="Normal_AnexeDiana_copy_Anexe" xfId="3"/>
    <cellStyle name="Normal_BILA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4"/>
  <sheetViews>
    <sheetView tabSelected="1" topLeftCell="A46" workbookViewId="0">
      <selection activeCell="J51" sqref="J51"/>
    </sheetView>
  </sheetViews>
  <sheetFormatPr defaultRowHeight="15" x14ac:dyDescent="0.25"/>
  <cols>
    <col min="1" max="1" width="9.140625" customWidth="1"/>
    <col min="2" max="2" width="18" customWidth="1"/>
    <col min="3" max="3" width="15.42578125" customWidth="1"/>
    <col min="4" max="4" width="14.7109375" customWidth="1"/>
    <col min="5" max="5" width="17.85546875" customWidth="1"/>
  </cols>
  <sheetData>
    <row r="1" spans="1:6" x14ac:dyDescent="0.25">
      <c r="A1" s="46" t="s">
        <v>172</v>
      </c>
      <c r="B1" s="46"/>
      <c r="C1" s="3"/>
      <c r="D1" s="4"/>
      <c r="E1" s="47"/>
      <c r="F1" s="48"/>
    </row>
    <row r="2" spans="1:6" x14ac:dyDescent="0.25">
      <c r="A2" s="49"/>
      <c r="B2" s="49"/>
      <c r="C2" s="3"/>
      <c r="D2" s="4"/>
      <c r="E2" s="50" t="s">
        <v>173</v>
      </c>
      <c r="F2" s="48"/>
    </row>
    <row r="3" spans="1:6" x14ac:dyDescent="0.25">
      <c r="A3" s="51"/>
      <c r="B3" s="51"/>
      <c r="C3" s="3"/>
      <c r="D3" s="4"/>
      <c r="E3" s="47"/>
      <c r="F3" s="48"/>
    </row>
    <row r="4" spans="1:6" x14ac:dyDescent="0.25">
      <c r="A4" s="52"/>
      <c r="B4" s="2"/>
      <c r="C4" s="3"/>
      <c r="D4" s="4"/>
      <c r="E4" s="47"/>
      <c r="F4" s="48"/>
    </row>
    <row r="5" spans="1:6" x14ac:dyDescent="0.25">
      <c r="A5" s="52"/>
      <c r="B5" s="2"/>
      <c r="C5" s="3"/>
      <c r="D5" s="4"/>
      <c r="E5" s="50"/>
      <c r="F5" s="53"/>
    </row>
    <row r="6" spans="1:6" x14ac:dyDescent="0.25">
      <c r="A6" s="54" t="s">
        <v>174</v>
      </c>
      <c r="B6" s="54"/>
      <c r="C6" s="54"/>
      <c r="D6" s="54"/>
      <c r="E6" s="54"/>
      <c r="F6" s="48"/>
    </row>
    <row r="7" spans="1:6" x14ac:dyDescent="0.25">
      <c r="A7" s="55"/>
      <c r="B7" s="56"/>
      <c r="C7" s="56"/>
      <c r="D7" s="56"/>
      <c r="E7" s="56"/>
      <c r="F7" s="48"/>
    </row>
    <row r="8" spans="1:6" ht="15.75" thickBot="1" x14ac:dyDescent="0.3">
      <c r="A8" s="1" t="s">
        <v>0</v>
      </c>
      <c r="B8" s="2"/>
      <c r="C8" s="3"/>
      <c r="D8" s="4"/>
      <c r="E8" s="5" t="s">
        <v>1</v>
      </c>
      <c r="F8" s="57"/>
    </row>
    <row r="9" spans="1:6" ht="38.25" x14ac:dyDescent="0.25">
      <c r="A9" s="6" t="s">
        <v>2</v>
      </c>
      <c r="B9" s="7" t="s">
        <v>3</v>
      </c>
      <c r="C9" s="7" t="s">
        <v>4</v>
      </c>
      <c r="D9" s="7" t="s">
        <v>5</v>
      </c>
      <c r="E9" s="8" t="s">
        <v>6</v>
      </c>
      <c r="F9" s="58"/>
    </row>
    <row r="10" spans="1:6" x14ac:dyDescent="0.25">
      <c r="A10" s="9" t="s">
        <v>7</v>
      </c>
      <c r="B10" s="10" t="s">
        <v>8</v>
      </c>
      <c r="C10" s="11" t="s">
        <v>9</v>
      </c>
      <c r="D10" s="11">
        <v>1</v>
      </c>
      <c r="E10" s="12">
        <v>2</v>
      </c>
      <c r="F10" s="59"/>
    </row>
    <row r="11" spans="1:6" x14ac:dyDescent="0.25">
      <c r="A11" s="13" t="s">
        <v>10</v>
      </c>
      <c r="B11" s="14" t="s">
        <v>11</v>
      </c>
      <c r="C11" s="15" t="s">
        <v>12</v>
      </c>
      <c r="D11" s="15" t="s">
        <v>13</v>
      </c>
      <c r="E11" s="16" t="s">
        <v>13</v>
      </c>
      <c r="F11" s="60"/>
    </row>
    <row r="12" spans="1:6" ht="25.5" x14ac:dyDescent="0.25">
      <c r="A12" s="13" t="s">
        <v>14</v>
      </c>
      <c r="B12" s="14" t="s">
        <v>15</v>
      </c>
      <c r="C12" s="15" t="s">
        <v>16</v>
      </c>
      <c r="D12" s="15" t="s">
        <v>13</v>
      </c>
      <c r="E12" s="16" t="s">
        <v>13</v>
      </c>
      <c r="F12" s="61"/>
    </row>
    <row r="13" spans="1:6" ht="114.75" x14ac:dyDescent="0.25">
      <c r="A13" s="17" t="s">
        <v>17</v>
      </c>
      <c r="B13" s="18" t="s">
        <v>18</v>
      </c>
      <c r="C13" s="15" t="s">
        <v>19</v>
      </c>
      <c r="D13" s="19">
        <v>0</v>
      </c>
      <c r="E13" s="20"/>
      <c r="F13" s="61"/>
    </row>
    <row r="14" spans="1:6" ht="178.5" x14ac:dyDescent="0.25">
      <c r="A14" s="17" t="s">
        <v>20</v>
      </c>
      <c r="B14" s="18" t="s">
        <v>21</v>
      </c>
      <c r="C14" s="15" t="s">
        <v>22</v>
      </c>
      <c r="D14" s="19">
        <v>473524</v>
      </c>
      <c r="E14" s="20">
        <f>115646.12+1232755.34+171989.15+352483.81-1506876.22-0.2</f>
        <v>365997.99999999994</v>
      </c>
      <c r="F14" s="61"/>
    </row>
    <row r="15" spans="1:6" ht="76.5" x14ac:dyDescent="0.25">
      <c r="A15" s="17" t="s">
        <v>23</v>
      </c>
      <c r="B15" s="18" t="s">
        <v>24</v>
      </c>
      <c r="C15" s="15" t="s">
        <v>25</v>
      </c>
      <c r="D15" s="19">
        <v>3250000</v>
      </c>
      <c r="E15" s="20">
        <v>3582050</v>
      </c>
      <c r="F15" s="61"/>
    </row>
    <row r="16" spans="1:6" ht="38.25" x14ac:dyDescent="0.25">
      <c r="A16" s="17" t="s">
        <v>26</v>
      </c>
      <c r="B16" s="18" t="s">
        <v>27</v>
      </c>
      <c r="C16" s="15" t="s">
        <v>28</v>
      </c>
      <c r="D16" s="19">
        <v>0</v>
      </c>
      <c r="E16" s="20">
        <v>0</v>
      </c>
      <c r="F16" s="61"/>
    </row>
    <row r="17" spans="1:6" ht="178.5" x14ac:dyDescent="0.25">
      <c r="A17" s="17" t="s">
        <v>29</v>
      </c>
      <c r="B17" s="18" t="s">
        <v>30</v>
      </c>
      <c r="C17" s="15" t="s">
        <v>31</v>
      </c>
      <c r="D17" s="19">
        <v>0</v>
      </c>
      <c r="E17" s="20">
        <v>0</v>
      </c>
      <c r="F17" s="61"/>
    </row>
    <row r="18" spans="1:6" ht="63.75" x14ac:dyDescent="0.25">
      <c r="A18" s="17"/>
      <c r="B18" s="21" t="s">
        <v>32</v>
      </c>
      <c r="C18" s="15" t="s">
        <v>33</v>
      </c>
      <c r="D18" s="19">
        <v>0</v>
      </c>
      <c r="E18" s="20">
        <v>0</v>
      </c>
      <c r="F18" s="61"/>
    </row>
    <row r="19" spans="1:6" ht="140.25" x14ac:dyDescent="0.25">
      <c r="A19" s="17" t="s">
        <v>34</v>
      </c>
      <c r="B19" s="18" t="s">
        <v>35</v>
      </c>
      <c r="C19" s="15" t="s">
        <v>36</v>
      </c>
      <c r="D19" s="19">
        <v>0</v>
      </c>
      <c r="E19" s="20">
        <v>0</v>
      </c>
      <c r="F19" s="61"/>
    </row>
    <row r="20" spans="1:6" ht="127.5" x14ac:dyDescent="0.25">
      <c r="A20" s="17"/>
      <c r="B20" s="21" t="s">
        <v>37</v>
      </c>
      <c r="C20" s="15" t="s">
        <v>38</v>
      </c>
      <c r="D20" s="19">
        <v>0</v>
      </c>
      <c r="E20" s="20">
        <v>0</v>
      </c>
      <c r="F20" s="61"/>
    </row>
    <row r="21" spans="1:6" ht="51" x14ac:dyDescent="0.25">
      <c r="A21" s="17" t="s">
        <v>39</v>
      </c>
      <c r="B21" s="18" t="s">
        <v>40</v>
      </c>
      <c r="C21" s="15" t="s">
        <v>41</v>
      </c>
      <c r="D21" s="22">
        <f>D13+D14+D15+D16+D17+D19</f>
        <v>3723524</v>
      </c>
      <c r="E21" s="23">
        <f>E13+E14+E15+E16+E17+E19</f>
        <v>3948048</v>
      </c>
      <c r="F21" s="62"/>
    </row>
    <row r="22" spans="1:6" x14ac:dyDescent="0.25">
      <c r="A22" s="17"/>
      <c r="B22" s="18" t="s">
        <v>42</v>
      </c>
      <c r="C22" s="15" t="s">
        <v>43</v>
      </c>
      <c r="D22" s="24" t="s">
        <v>13</v>
      </c>
      <c r="E22" s="25" t="s">
        <v>13</v>
      </c>
      <c r="F22" s="61"/>
    </row>
    <row r="23" spans="1:6" ht="409.5" x14ac:dyDescent="0.25">
      <c r="A23" s="17" t="s">
        <v>17</v>
      </c>
      <c r="B23" s="18" t="s">
        <v>44</v>
      </c>
      <c r="C23" s="15" t="s">
        <v>45</v>
      </c>
      <c r="D23" s="19">
        <v>243843</v>
      </c>
      <c r="E23" s="20">
        <f>22296.81+11274.67+5958.61+208798.25+0.66</f>
        <v>248329</v>
      </c>
      <c r="F23" s="61"/>
    </row>
    <row r="24" spans="1:6" ht="63.75" x14ac:dyDescent="0.25">
      <c r="A24" s="17" t="s">
        <v>20</v>
      </c>
      <c r="B24" s="18" t="s">
        <v>46</v>
      </c>
      <c r="C24" s="15" t="s">
        <v>47</v>
      </c>
      <c r="D24" s="26"/>
      <c r="E24" s="27"/>
      <c r="F24" s="62"/>
    </row>
    <row r="25" spans="1:6" ht="280.5" x14ac:dyDescent="0.25">
      <c r="A25" s="17" t="s">
        <v>48</v>
      </c>
      <c r="B25" s="18" t="s">
        <v>49</v>
      </c>
      <c r="C25" s="15" t="s">
        <v>50</v>
      </c>
      <c r="D25" s="19">
        <v>845</v>
      </c>
      <c r="E25" s="20">
        <f>15621</f>
        <v>15621</v>
      </c>
      <c r="F25" s="61"/>
    </row>
    <row r="26" spans="1:6" ht="76.5" x14ac:dyDescent="0.25">
      <c r="A26" s="17"/>
      <c r="B26" s="18" t="s">
        <v>51</v>
      </c>
      <c r="C26" s="15">
        <v>21.1</v>
      </c>
      <c r="D26" s="26" t="s">
        <v>13</v>
      </c>
      <c r="E26" s="20"/>
      <c r="F26" s="61"/>
    </row>
    <row r="27" spans="1:6" ht="140.25" x14ac:dyDescent="0.25">
      <c r="A27" s="17"/>
      <c r="B27" s="18" t="s">
        <v>52</v>
      </c>
      <c r="C27" s="15" t="s">
        <v>53</v>
      </c>
      <c r="D27" s="19"/>
      <c r="E27" s="20"/>
      <c r="F27" s="61"/>
    </row>
    <row r="28" spans="1:6" ht="51" x14ac:dyDescent="0.25">
      <c r="A28" s="17"/>
      <c r="B28" s="21" t="s">
        <v>54</v>
      </c>
      <c r="C28" s="15" t="s">
        <v>55</v>
      </c>
      <c r="D28" s="26" t="s">
        <v>13</v>
      </c>
      <c r="E28" s="27" t="s">
        <v>13</v>
      </c>
      <c r="F28" s="61"/>
    </row>
    <row r="29" spans="1:6" ht="344.25" x14ac:dyDescent="0.25">
      <c r="A29" s="17" t="s">
        <v>48</v>
      </c>
      <c r="B29" s="18" t="s">
        <v>56</v>
      </c>
      <c r="C29" s="15" t="s">
        <v>57</v>
      </c>
      <c r="D29" s="19">
        <v>0</v>
      </c>
      <c r="E29" s="20">
        <v>0</v>
      </c>
      <c r="F29" s="61"/>
    </row>
    <row r="30" spans="1:6" ht="89.25" x14ac:dyDescent="0.25">
      <c r="A30" s="17"/>
      <c r="B30" s="21" t="s">
        <v>58</v>
      </c>
      <c r="C30" s="15" t="s">
        <v>59</v>
      </c>
      <c r="D30" s="19">
        <v>0</v>
      </c>
      <c r="E30" s="20"/>
      <c r="F30" s="61"/>
    </row>
    <row r="31" spans="1:6" ht="409.5" x14ac:dyDescent="0.25">
      <c r="A31" s="17" t="s">
        <v>48</v>
      </c>
      <c r="B31" s="18" t="s">
        <v>60</v>
      </c>
      <c r="C31" s="15" t="s">
        <v>61</v>
      </c>
      <c r="D31" s="19">
        <v>0</v>
      </c>
      <c r="E31" s="20">
        <v>0</v>
      </c>
      <c r="F31" s="61"/>
    </row>
    <row r="32" spans="1:6" ht="102" x14ac:dyDescent="0.25">
      <c r="A32" s="17"/>
      <c r="B32" s="21" t="s">
        <v>62</v>
      </c>
      <c r="C32" s="15" t="s">
        <v>63</v>
      </c>
      <c r="D32" s="19">
        <v>0</v>
      </c>
      <c r="E32" s="20">
        <v>0</v>
      </c>
      <c r="F32" s="61"/>
    </row>
    <row r="33" spans="1:6" ht="267.75" x14ac:dyDescent="0.25">
      <c r="A33" s="17"/>
      <c r="B33" s="18" t="s">
        <v>64</v>
      </c>
      <c r="C33" s="15" t="s">
        <v>65</v>
      </c>
      <c r="D33" s="19">
        <v>0</v>
      </c>
      <c r="E33" s="20">
        <v>0</v>
      </c>
      <c r="F33" s="61"/>
    </row>
    <row r="34" spans="1:6" ht="38.25" x14ac:dyDescent="0.25">
      <c r="A34" s="17"/>
      <c r="B34" s="18" t="s">
        <v>66</v>
      </c>
      <c r="C34" s="15" t="s">
        <v>67</v>
      </c>
      <c r="D34" s="22">
        <f>D25+D29+D31+D33</f>
        <v>845</v>
      </c>
      <c r="E34" s="23">
        <f>E25+E29+E31+E33</f>
        <v>15621</v>
      </c>
      <c r="F34" s="61"/>
    </row>
    <row r="35" spans="1:6" ht="51" x14ac:dyDescent="0.25">
      <c r="A35" s="17" t="s">
        <v>23</v>
      </c>
      <c r="B35" s="18" t="s">
        <v>68</v>
      </c>
      <c r="C35" s="15" t="s">
        <v>69</v>
      </c>
      <c r="D35" s="19"/>
      <c r="E35" s="20"/>
      <c r="F35" s="61"/>
    </row>
    <row r="36" spans="1:6" ht="51" x14ac:dyDescent="0.25">
      <c r="A36" s="17" t="s">
        <v>26</v>
      </c>
      <c r="B36" s="18" t="s">
        <v>70</v>
      </c>
      <c r="C36" s="15" t="s">
        <v>71</v>
      </c>
      <c r="D36" s="26" t="s">
        <v>13</v>
      </c>
      <c r="E36" s="27" t="s">
        <v>13</v>
      </c>
      <c r="F36" s="62"/>
    </row>
    <row r="37" spans="1:6" ht="409.5" x14ac:dyDescent="0.25">
      <c r="A37" s="17" t="s">
        <v>48</v>
      </c>
      <c r="B37" s="18" t="s">
        <v>72</v>
      </c>
      <c r="C37" s="15" t="s">
        <v>73</v>
      </c>
      <c r="D37" s="19">
        <v>0</v>
      </c>
      <c r="E37" s="20">
        <f>18179-1429109</f>
        <v>-1410930</v>
      </c>
      <c r="F37" s="61"/>
    </row>
    <row r="38" spans="1:6" ht="127.5" x14ac:dyDescent="0.25">
      <c r="A38" s="17"/>
      <c r="B38" s="21" t="s">
        <v>74</v>
      </c>
      <c r="C38" s="15" t="s">
        <v>75</v>
      </c>
      <c r="D38" s="19">
        <v>11466</v>
      </c>
      <c r="E38" s="20">
        <f>1925.4+13300-0.4</f>
        <v>15225</v>
      </c>
      <c r="F38" s="61"/>
    </row>
    <row r="39" spans="1:6" x14ac:dyDescent="0.25">
      <c r="A39" s="17" t="s">
        <v>48</v>
      </c>
      <c r="B39" s="18" t="s">
        <v>76</v>
      </c>
      <c r="C39" s="15" t="s">
        <v>77</v>
      </c>
      <c r="D39" s="26" t="s">
        <v>13</v>
      </c>
      <c r="E39" s="27" t="s">
        <v>13</v>
      </c>
      <c r="F39" s="61"/>
    </row>
    <row r="40" spans="1:6" ht="395.25" x14ac:dyDescent="0.25">
      <c r="A40" s="17" t="s">
        <v>48</v>
      </c>
      <c r="B40" s="18" t="s">
        <v>78</v>
      </c>
      <c r="C40" s="15" t="s">
        <v>79</v>
      </c>
      <c r="D40" s="19">
        <v>1901</v>
      </c>
      <c r="E40" s="20">
        <v>1901</v>
      </c>
      <c r="F40" s="61"/>
    </row>
    <row r="41" spans="1:6" ht="63.75" x14ac:dyDescent="0.25">
      <c r="A41" s="17"/>
      <c r="B41" s="21" t="s">
        <v>80</v>
      </c>
      <c r="C41" s="15" t="s">
        <v>81</v>
      </c>
      <c r="D41" s="19"/>
      <c r="E41" s="20"/>
      <c r="F41" s="61"/>
    </row>
    <row r="42" spans="1:6" x14ac:dyDescent="0.25">
      <c r="A42" s="17" t="s">
        <v>48</v>
      </c>
      <c r="B42" s="18" t="s">
        <v>76</v>
      </c>
      <c r="C42" s="15" t="s">
        <v>82</v>
      </c>
      <c r="D42" s="26" t="s">
        <v>13</v>
      </c>
      <c r="E42" s="27" t="s">
        <v>13</v>
      </c>
      <c r="F42" s="61"/>
    </row>
    <row r="43" spans="1:6" ht="63.75" x14ac:dyDescent="0.25">
      <c r="A43" s="17"/>
      <c r="B43" s="18" t="s">
        <v>83</v>
      </c>
      <c r="C43" s="15" t="s">
        <v>84</v>
      </c>
      <c r="D43" s="22">
        <f>D37+D38+D40+D41</f>
        <v>13367</v>
      </c>
      <c r="E43" s="23">
        <f>E37+E38+E40+E41</f>
        <v>-1393804</v>
      </c>
      <c r="F43" s="61"/>
    </row>
    <row r="44" spans="1:6" ht="165.75" x14ac:dyDescent="0.25">
      <c r="A44" s="17" t="s">
        <v>29</v>
      </c>
      <c r="B44" s="18" t="s">
        <v>85</v>
      </c>
      <c r="C44" s="15" t="s">
        <v>86</v>
      </c>
      <c r="D44" s="28"/>
      <c r="E44" s="29"/>
      <c r="F44" s="61"/>
    </row>
    <row r="45" spans="1:6" ht="76.5" x14ac:dyDescent="0.25">
      <c r="A45" s="17"/>
      <c r="B45" s="21" t="s">
        <v>87</v>
      </c>
      <c r="C45" s="15" t="s">
        <v>88</v>
      </c>
      <c r="D45" s="28"/>
      <c r="E45" s="29"/>
      <c r="F45" s="61"/>
    </row>
    <row r="46" spans="1:6" ht="38.25" x14ac:dyDescent="0.25">
      <c r="A46" s="17" t="s">
        <v>34</v>
      </c>
      <c r="B46" s="18" t="s">
        <v>89</v>
      </c>
      <c r="C46" s="15" t="s">
        <v>90</v>
      </c>
      <c r="D46" s="19"/>
      <c r="E46" s="20"/>
      <c r="F46" s="61"/>
    </row>
    <row r="47" spans="1:6" ht="51" x14ac:dyDescent="0.25">
      <c r="A47" s="17" t="s">
        <v>39</v>
      </c>
      <c r="B47" s="18" t="s">
        <v>91</v>
      </c>
      <c r="C47" s="15" t="s">
        <v>92</v>
      </c>
      <c r="D47" s="22">
        <f>D23+D34+D35+D43+D44+D45+D46</f>
        <v>258055</v>
      </c>
      <c r="E47" s="23">
        <f>E23+E34+E35+E43+E44+E45+E46</f>
        <v>-1129854</v>
      </c>
      <c r="F47" s="62"/>
    </row>
    <row r="48" spans="1:6" ht="25.5" x14ac:dyDescent="0.25">
      <c r="A48" s="17" t="s">
        <v>93</v>
      </c>
      <c r="B48" s="18" t="s">
        <v>94</v>
      </c>
      <c r="C48" s="15" t="s">
        <v>95</v>
      </c>
      <c r="D48" s="22">
        <f>D21+D47</f>
        <v>3981579</v>
      </c>
      <c r="E48" s="23">
        <f>E21+E47</f>
        <v>2818194</v>
      </c>
      <c r="F48" s="62"/>
    </row>
    <row r="49" spans="1:6" x14ac:dyDescent="0.25">
      <c r="A49" s="13" t="s">
        <v>96</v>
      </c>
      <c r="B49" s="18" t="s">
        <v>97</v>
      </c>
      <c r="C49" s="15" t="s">
        <v>98</v>
      </c>
      <c r="D49" s="24" t="s">
        <v>13</v>
      </c>
      <c r="E49" s="25" t="s">
        <v>13</v>
      </c>
      <c r="F49" s="61"/>
    </row>
    <row r="50" spans="1:6" ht="76.5" x14ac:dyDescent="0.25">
      <c r="A50" s="17" t="s">
        <v>48</v>
      </c>
      <c r="B50" s="18" t="s">
        <v>99</v>
      </c>
      <c r="C50" s="15" t="s">
        <v>100</v>
      </c>
      <c r="D50" s="24" t="s">
        <v>13</v>
      </c>
      <c r="E50" s="25" t="s">
        <v>13</v>
      </c>
      <c r="F50" s="61"/>
    </row>
    <row r="51" spans="1:6" ht="140.25" x14ac:dyDescent="0.25">
      <c r="A51" s="17" t="s">
        <v>17</v>
      </c>
      <c r="B51" s="18" t="s">
        <v>101</v>
      </c>
      <c r="C51" s="15" t="s">
        <v>102</v>
      </c>
      <c r="D51" s="19">
        <v>0</v>
      </c>
      <c r="E51" s="20"/>
      <c r="F51" s="61"/>
    </row>
    <row r="52" spans="1:6" ht="63.75" x14ac:dyDescent="0.25">
      <c r="A52" s="17"/>
      <c r="B52" s="21" t="s">
        <v>103</v>
      </c>
      <c r="C52" s="15" t="s">
        <v>104</v>
      </c>
      <c r="D52" s="19">
        <v>0</v>
      </c>
      <c r="E52" s="20"/>
      <c r="F52" s="61"/>
    </row>
    <row r="53" spans="1:6" ht="140.25" x14ac:dyDescent="0.25">
      <c r="A53" s="17" t="s">
        <v>20</v>
      </c>
      <c r="B53" s="18" t="s">
        <v>105</v>
      </c>
      <c r="C53" s="15" t="s">
        <v>106</v>
      </c>
      <c r="D53" s="19">
        <v>0</v>
      </c>
      <c r="E53" s="20"/>
      <c r="F53" s="61"/>
    </row>
    <row r="54" spans="1:6" ht="63.75" x14ac:dyDescent="0.25">
      <c r="A54" s="17" t="s">
        <v>23</v>
      </c>
      <c r="B54" s="18" t="s">
        <v>107</v>
      </c>
      <c r="C54" s="15" t="s">
        <v>108</v>
      </c>
      <c r="D54" s="19">
        <v>0</v>
      </c>
      <c r="E54" s="20"/>
      <c r="F54" s="61"/>
    </row>
    <row r="55" spans="1:6" ht="38.25" x14ac:dyDescent="0.25">
      <c r="A55" s="17" t="s">
        <v>48</v>
      </c>
      <c r="B55" s="18" t="s">
        <v>109</v>
      </c>
      <c r="C55" s="15" t="s">
        <v>110</v>
      </c>
      <c r="D55" s="22">
        <f>D51+D53+D54</f>
        <v>0</v>
      </c>
      <c r="E55" s="23">
        <f>E51+E53+E54</f>
        <v>0</v>
      </c>
      <c r="F55" s="62"/>
    </row>
    <row r="56" spans="1:6" ht="76.5" x14ac:dyDescent="0.25">
      <c r="A56" s="13"/>
      <c r="B56" s="18" t="s">
        <v>111</v>
      </c>
      <c r="C56" s="15" t="s">
        <v>112</v>
      </c>
      <c r="D56" s="26" t="s">
        <v>13</v>
      </c>
      <c r="E56" s="27" t="s">
        <v>13</v>
      </c>
      <c r="F56" s="62"/>
    </row>
    <row r="57" spans="1:6" ht="242.25" x14ac:dyDescent="0.25">
      <c r="A57" s="17" t="s">
        <v>17</v>
      </c>
      <c r="B57" s="18" t="s">
        <v>113</v>
      </c>
      <c r="C57" s="15" t="s">
        <v>114</v>
      </c>
      <c r="D57" s="19">
        <v>1806727</v>
      </c>
      <c r="E57" s="20">
        <f>11333.27+8377-0.27</f>
        <v>19710</v>
      </c>
      <c r="F57" s="61"/>
    </row>
    <row r="58" spans="1:6" ht="76.5" x14ac:dyDescent="0.25">
      <c r="A58" s="17"/>
      <c r="B58" s="18" t="s">
        <v>51</v>
      </c>
      <c r="C58" s="15">
        <v>60.1</v>
      </c>
      <c r="D58" s="26">
        <v>1806291</v>
      </c>
      <c r="E58" s="30">
        <v>0</v>
      </c>
      <c r="F58" s="61"/>
    </row>
    <row r="59" spans="1:6" ht="102" x14ac:dyDescent="0.25">
      <c r="A59" s="17"/>
      <c r="B59" s="21" t="s">
        <v>115</v>
      </c>
      <c r="C59" s="15" t="s">
        <v>116</v>
      </c>
      <c r="D59" s="19">
        <v>436</v>
      </c>
      <c r="E59" s="20">
        <f>11333+8377</f>
        <v>19710</v>
      </c>
      <c r="F59" s="61"/>
    </row>
    <row r="60" spans="1:6" ht="25.5" x14ac:dyDescent="0.25">
      <c r="A60" s="17"/>
      <c r="B60" s="21" t="s">
        <v>117</v>
      </c>
      <c r="C60" s="15" t="s">
        <v>118</v>
      </c>
      <c r="D60" s="26">
        <v>0</v>
      </c>
      <c r="E60" s="27">
        <v>0</v>
      </c>
      <c r="F60" s="61"/>
    </row>
    <row r="61" spans="1:6" ht="331.5" x14ac:dyDescent="0.25">
      <c r="A61" s="17" t="s">
        <v>20</v>
      </c>
      <c r="B61" s="18" t="s">
        <v>119</v>
      </c>
      <c r="C61" s="15" t="s">
        <v>120</v>
      </c>
      <c r="D61" s="19">
        <v>56438</v>
      </c>
      <c r="E61" s="20">
        <f>35969+14193+3227+18463+9802+2645</f>
        <v>84299</v>
      </c>
      <c r="F61" s="61"/>
    </row>
    <row r="62" spans="1:6" ht="25.5" x14ac:dyDescent="0.25">
      <c r="A62" s="17" t="s">
        <v>48</v>
      </c>
      <c r="B62" s="21" t="s">
        <v>121</v>
      </c>
      <c r="C62" s="15" t="s">
        <v>122</v>
      </c>
      <c r="D62" s="26" t="s">
        <v>13</v>
      </c>
      <c r="E62" s="27" t="s">
        <v>13</v>
      </c>
      <c r="F62" s="61"/>
    </row>
    <row r="63" spans="1:6" ht="89.25" x14ac:dyDescent="0.25">
      <c r="A63" s="17"/>
      <c r="B63" s="21" t="s">
        <v>123</v>
      </c>
      <c r="C63" s="15" t="s">
        <v>124</v>
      </c>
      <c r="D63" s="19">
        <v>41960</v>
      </c>
      <c r="E63" s="20">
        <f>17417+35969+14193+3227</f>
        <v>70806</v>
      </c>
      <c r="F63" s="61"/>
    </row>
    <row r="64" spans="1:6" ht="76.5" x14ac:dyDescent="0.25">
      <c r="A64" s="17"/>
      <c r="B64" s="21" t="s">
        <v>125</v>
      </c>
      <c r="C64" s="15" t="s">
        <v>126</v>
      </c>
      <c r="D64" s="19">
        <v>0</v>
      </c>
      <c r="E64" s="20">
        <v>0</v>
      </c>
      <c r="F64" s="61"/>
    </row>
    <row r="65" spans="1:6" ht="409.5" x14ac:dyDescent="0.25">
      <c r="A65" s="17" t="s">
        <v>23</v>
      </c>
      <c r="B65" s="18" t="s">
        <v>127</v>
      </c>
      <c r="C65" s="15" t="s">
        <v>128</v>
      </c>
      <c r="D65" s="19">
        <v>0</v>
      </c>
      <c r="E65" s="20">
        <v>0</v>
      </c>
      <c r="F65" s="61"/>
    </row>
    <row r="66" spans="1:6" ht="89.25" x14ac:dyDescent="0.25">
      <c r="A66" s="17"/>
      <c r="B66" s="21" t="s">
        <v>129</v>
      </c>
      <c r="C66" s="15" t="s">
        <v>130</v>
      </c>
      <c r="D66" s="19">
        <v>0</v>
      </c>
      <c r="E66" s="20">
        <v>0</v>
      </c>
      <c r="F66" s="61"/>
    </row>
    <row r="67" spans="1:6" ht="267.75" x14ac:dyDescent="0.25">
      <c r="A67" s="17" t="s">
        <v>26</v>
      </c>
      <c r="B67" s="18" t="s">
        <v>131</v>
      </c>
      <c r="C67" s="15" t="s">
        <v>132</v>
      </c>
      <c r="D67" s="19">
        <v>0</v>
      </c>
      <c r="E67" s="20">
        <v>0</v>
      </c>
      <c r="F67" s="61"/>
    </row>
    <row r="68" spans="1:6" ht="267.75" x14ac:dyDescent="0.25">
      <c r="A68" s="17" t="s">
        <v>29</v>
      </c>
      <c r="B68" s="18" t="s">
        <v>133</v>
      </c>
      <c r="C68" s="15" t="s">
        <v>134</v>
      </c>
      <c r="D68" s="19">
        <v>0</v>
      </c>
      <c r="E68" s="20">
        <v>0</v>
      </c>
      <c r="F68" s="61"/>
    </row>
    <row r="69" spans="1:6" ht="76.5" x14ac:dyDescent="0.25">
      <c r="A69" s="17" t="s">
        <v>34</v>
      </c>
      <c r="B69" s="18" t="s">
        <v>135</v>
      </c>
      <c r="C69" s="15" t="s">
        <v>136</v>
      </c>
      <c r="D69" s="19">
        <v>79665</v>
      </c>
      <c r="E69" s="20">
        <f>79493+4382+2038</f>
        <v>85913</v>
      </c>
      <c r="F69" s="61"/>
    </row>
    <row r="70" spans="1:6" ht="153" x14ac:dyDescent="0.25">
      <c r="A70" s="17" t="s">
        <v>39</v>
      </c>
      <c r="B70" s="18" t="s">
        <v>137</v>
      </c>
      <c r="C70" s="15" t="s">
        <v>138</v>
      </c>
      <c r="D70" s="19">
        <v>0</v>
      </c>
      <c r="E70" s="20"/>
      <c r="F70" s="61"/>
    </row>
    <row r="71" spans="1:6" ht="38.25" x14ac:dyDescent="0.25">
      <c r="A71" s="17"/>
      <c r="B71" s="18" t="s">
        <v>139</v>
      </c>
      <c r="C71" s="15" t="s">
        <v>140</v>
      </c>
      <c r="D71" s="26" t="s">
        <v>13</v>
      </c>
      <c r="E71" s="27" t="s">
        <v>13</v>
      </c>
      <c r="F71" s="63"/>
    </row>
    <row r="72" spans="1:6" ht="25.5" x14ac:dyDescent="0.25">
      <c r="A72" s="17" t="s">
        <v>93</v>
      </c>
      <c r="B72" s="18" t="s">
        <v>141</v>
      </c>
      <c r="C72" s="15" t="s">
        <v>142</v>
      </c>
      <c r="D72" s="19">
        <v>0</v>
      </c>
      <c r="E72" s="20"/>
      <c r="F72" s="61"/>
    </row>
    <row r="73" spans="1:6" ht="51" x14ac:dyDescent="0.25">
      <c r="A73" s="17" t="s">
        <v>143</v>
      </c>
      <c r="B73" s="18" t="s">
        <v>144</v>
      </c>
      <c r="C73" s="15" t="s">
        <v>145</v>
      </c>
      <c r="D73" s="19">
        <v>0</v>
      </c>
      <c r="E73" s="20"/>
      <c r="F73" s="61"/>
    </row>
    <row r="74" spans="1:6" ht="51" x14ac:dyDescent="0.25">
      <c r="A74" s="17" t="s">
        <v>146</v>
      </c>
      <c r="B74" s="18" t="s">
        <v>147</v>
      </c>
      <c r="C74" s="15" t="s">
        <v>148</v>
      </c>
      <c r="D74" s="22">
        <f>D57+D61+D65+D67+D68+D69+D70+D72+D73</f>
        <v>1942830</v>
      </c>
      <c r="E74" s="23">
        <f>E57+E61+E65+E67+E68+E69+E70+E72+E73</f>
        <v>189922</v>
      </c>
      <c r="F74" s="62"/>
    </row>
    <row r="75" spans="1:6" ht="25.5" x14ac:dyDescent="0.25">
      <c r="A75" s="17" t="s">
        <v>149</v>
      </c>
      <c r="B75" s="18" t="s">
        <v>150</v>
      </c>
      <c r="C75" s="15" t="s">
        <v>151</v>
      </c>
      <c r="D75" s="22">
        <f>D55+D74</f>
        <v>1942830</v>
      </c>
      <c r="E75" s="23">
        <f>E55+E74</f>
        <v>189922</v>
      </c>
      <c r="F75" s="62"/>
    </row>
    <row r="76" spans="1:6" ht="89.25" x14ac:dyDescent="0.25">
      <c r="A76" s="17" t="s">
        <v>152</v>
      </c>
      <c r="B76" s="18" t="s">
        <v>153</v>
      </c>
      <c r="C76" s="15" t="s">
        <v>154</v>
      </c>
      <c r="D76" s="22">
        <f>D48-D75</f>
        <v>2038749</v>
      </c>
      <c r="E76" s="23">
        <f>E48-E75</f>
        <v>2628272</v>
      </c>
      <c r="F76" s="62"/>
    </row>
    <row r="77" spans="1:6" ht="25.5" x14ac:dyDescent="0.25">
      <c r="A77" s="17" t="s">
        <v>155</v>
      </c>
      <c r="B77" s="18" t="s">
        <v>156</v>
      </c>
      <c r="C77" s="15" t="s">
        <v>157</v>
      </c>
      <c r="D77" s="26" t="s">
        <v>13</v>
      </c>
      <c r="E77" s="27" t="s">
        <v>13</v>
      </c>
      <c r="F77" s="61"/>
    </row>
    <row r="78" spans="1:6" ht="153" x14ac:dyDescent="0.25">
      <c r="A78" s="17" t="s">
        <v>17</v>
      </c>
      <c r="B78" s="18" t="s">
        <v>158</v>
      </c>
      <c r="C78" s="15" t="s">
        <v>159</v>
      </c>
      <c r="D78" s="19">
        <v>2943</v>
      </c>
      <c r="E78" s="20">
        <f>332050+2943</f>
        <v>334993</v>
      </c>
      <c r="F78" s="61"/>
    </row>
    <row r="79" spans="1:6" ht="51" x14ac:dyDescent="0.25">
      <c r="A79" s="17" t="s">
        <v>20</v>
      </c>
      <c r="B79" s="18" t="s">
        <v>160</v>
      </c>
      <c r="C79" s="15" t="s">
        <v>161</v>
      </c>
      <c r="D79" s="19">
        <v>3946274</v>
      </c>
      <c r="E79" s="20">
        <f>3842097.66+0.34</f>
        <v>3842098</v>
      </c>
      <c r="F79" s="61"/>
    </row>
    <row r="80" spans="1:6" ht="51" x14ac:dyDescent="0.25">
      <c r="A80" s="17" t="s">
        <v>23</v>
      </c>
      <c r="B80" s="18" t="s">
        <v>162</v>
      </c>
      <c r="C80" s="15" t="s">
        <v>163</v>
      </c>
      <c r="D80" s="19">
        <v>0</v>
      </c>
      <c r="E80" s="20">
        <v>0</v>
      </c>
      <c r="F80" s="61"/>
    </row>
    <row r="81" spans="1:6" ht="63.75" x14ac:dyDescent="0.25">
      <c r="A81" s="17" t="s">
        <v>26</v>
      </c>
      <c r="B81" s="18" t="s">
        <v>164</v>
      </c>
      <c r="C81" s="15" t="s">
        <v>165</v>
      </c>
      <c r="D81" s="19">
        <v>0</v>
      </c>
      <c r="E81" s="20">
        <v>0</v>
      </c>
      <c r="F81" s="61"/>
    </row>
    <row r="82" spans="1:6" ht="64.5" thickBot="1" x14ac:dyDescent="0.3">
      <c r="A82" s="31" t="s">
        <v>29</v>
      </c>
      <c r="B82" s="32" t="s">
        <v>166</v>
      </c>
      <c r="C82" s="33" t="s">
        <v>167</v>
      </c>
      <c r="D82" s="34">
        <v>1910468</v>
      </c>
      <c r="E82" s="35">
        <f>1548819</f>
        <v>1548819</v>
      </c>
      <c r="F82" s="61"/>
    </row>
    <row r="83" spans="1:6" ht="64.5" thickBot="1" x14ac:dyDescent="0.3">
      <c r="A83" s="36" t="s">
        <v>48</v>
      </c>
      <c r="B83" s="37" t="s">
        <v>168</v>
      </c>
      <c r="C83" s="38" t="s">
        <v>169</v>
      </c>
      <c r="D83" s="39">
        <f>D78+D79-D80+D81-D82</f>
        <v>2038749</v>
      </c>
      <c r="E83" s="40">
        <f>E78+E79-E80+E81-E82</f>
        <v>2628272</v>
      </c>
      <c r="F83" s="62"/>
    </row>
    <row r="84" spans="1:6" ht="51" x14ac:dyDescent="0.25">
      <c r="A84" s="41"/>
      <c r="B84" s="42" t="s">
        <v>170</v>
      </c>
      <c r="C84" s="43"/>
      <c r="D84" s="44"/>
      <c r="E84" s="44"/>
      <c r="F84" s="64"/>
    </row>
    <row r="85" spans="1:6" ht="51.75" x14ac:dyDescent="0.25">
      <c r="A85" s="41"/>
      <c r="B85" s="45" t="s">
        <v>171</v>
      </c>
      <c r="C85" s="43"/>
      <c r="D85" s="44"/>
      <c r="E85" s="44"/>
      <c r="F85" s="64"/>
    </row>
    <row r="86" spans="1:6" x14ac:dyDescent="0.25">
      <c r="A86" s="52"/>
      <c r="B86" s="65"/>
      <c r="C86" s="3"/>
      <c r="D86" s="4"/>
      <c r="E86" s="47"/>
      <c r="F86" s="48"/>
    </row>
    <row r="87" spans="1:6" ht="30" x14ac:dyDescent="0.25">
      <c r="A87" s="52"/>
      <c r="B87" s="66" t="s">
        <v>175</v>
      </c>
      <c r="C87" s="67" t="s">
        <v>176</v>
      </c>
      <c r="D87" s="68"/>
      <c r="E87" s="69"/>
      <c r="F87" s="48"/>
    </row>
    <row r="88" spans="1:6" x14ac:dyDescent="0.25">
      <c r="A88" s="52"/>
      <c r="B88" s="70"/>
      <c r="C88" s="67" t="s">
        <v>177</v>
      </c>
      <c r="D88" s="68"/>
      <c r="E88" s="69"/>
      <c r="F88" s="48"/>
    </row>
    <row r="89" spans="1:6" x14ac:dyDescent="0.25">
      <c r="A89" s="71"/>
      <c r="B89" s="72"/>
      <c r="C89" s="73"/>
      <c r="D89" s="74"/>
      <c r="E89" s="75"/>
      <c r="F89" s="60"/>
    </row>
    <row r="90" spans="1:6" x14ac:dyDescent="0.25">
      <c r="A90" s="71"/>
      <c r="B90" s="72"/>
      <c r="C90" s="73"/>
      <c r="D90" s="76"/>
      <c r="E90" s="75"/>
      <c r="F90" s="60"/>
    </row>
    <row r="91" spans="1:6" x14ac:dyDescent="0.25">
      <c r="A91" s="71"/>
      <c r="B91" s="72"/>
      <c r="C91" s="73"/>
      <c r="D91" s="74"/>
      <c r="E91" s="75"/>
      <c r="F91" s="60"/>
    </row>
    <row r="92" spans="1:6" x14ac:dyDescent="0.25">
      <c r="A92" s="71"/>
      <c r="B92" s="77"/>
      <c r="C92" s="73"/>
      <c r="D92" s="76"/>
      <c r="E92" s="75"/>
      <c r="F92" s="60"/>
    </row>
    <row r="93" spans="1:6" x14ac:dyDescent="0.25">
      <c r="A93" s="71"/>
      <c r="B93" s="72"/>
      <c r="C93" s="73"/>
      <c r="D93" s="76"/>
      <c r="E93" s="75"/>
      <c r="F93" s="60"/>
    </row>
    <row r="94" spans="1:6" x14ac:dyDescent="0.25">
      <c r="A94" s="71"/>
      <c r="B94" s="65"/>
      <c r="C94" s="78"/>
      <c r="D94" s="79"/>
      <c r="E94" s="80"/>
      <c r="F94" s="60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52"/>
    </sheetView>
  </sheetViews>
  <sheetFormatPr defaultRowHeight="15" x14ac:dyDescent="0.25"/>
  <cols>
    <col min="2" max="2" width="13" customWidth="1"/>
    <col min="3" max="3" width="14.140625" customWidth="1"/>
    <col min="4" max="4" width="22.28515625" customWidth="1"/>
    <col min="5" max="5" width="27.140625" customWidth="1"/>
  </cols>
  <sheetData>
    <row r="1" spans="1:6" x14ac:dyDescent="0.25">
      <c r="A1" s="46"/>
      <c r="B1" s="46"/>
      <c r="C1" s="81"/>
      <c r="D1" s="82"/>
      <c r="E1" s="82"/>
      <c r="F1" s="83"/>
    </row>
    <row r="2" spans="1:6" x14ac:dyDescent="0.25">
      <c r="A2" s="49" t="s">
        <v>172</v>
      </c>
      <c r="B2" s="49"/>
      <c r="C2" s="82"/>
      <c r="D2" s="82"/>
      <c r="E2" s="84" t="s">
        <v>178</v>
      </c>
      <c r="F2" s="83"/>
    </row>
    <row r="3" spans="1:6" x14ac:dyDescent="0.25">
      <c r="A3" s="51"/>
      <c r="B3" s="51"/>
      <c r="C3" s="82"/>
      <c r="D3" s="82"/>
      <c r="E3" s="82"/>
      <c r="F3" s="83"/>
    </row>
    <row r="4" spans="1:6" x14ac:dyDescent="0.25">
      <c r="A4" s="82"/>
      <c r="B4" s="82"/>
      <c r="C4" s="82"/>
      <c r="D4" s="82"/>
      <c r="E4" s="82"/>
      <c r="F4" s="83"/>
    </row>
    <row r="5" spans="1:6" x14ac:dyDescent="0.25">
      <c r="A5" s="82"/>
      <c r="B5" s="82"/>
      <c r="C5" s="82"/>
      <c r="D5" s="82"/>
      <c r="E5" s="82"/>
      <c r="F5" s="83"/>
    </row>
    <row r="6" spans="1:6" x14ac:dyDescent="0.25">
      <c r="A6" s="85" t="s">
        <v>179</v>
      </c>
      <c r="B6" s="85"/>
      <c r="C6" s="85"/>
      <c r="D6" s="85"/>
      <c r="E6" s="85"/>
      <c r="F6" s="86"/>
    </row>
    <row r="7" spans="1:6" x14ac:dyDescent="0.25">
      <c r="A7" s="55">
        <v>43373</v>
      </c>
      <c r="B7" s="56"/>
      <c r="C7" s="56"/>
      <c r="D7" s="56"/>
      <c r="E7" s="56"/>
      <c r="F7" s="87"/>
    </row>
    <row r="8" spans="1:6" x14ac:dyDescent="0.25">
      <c r="A8" s="88"/>
      <c r="B8" s="88"/>
      <c r="C8" s="88"/>
      <c r="D8" s="88"/>
      <c r="E8" s="88"/>
      <c r="F8" s="86"/>
    </row>
    <row r="9" spans="1:6" ht="15.75" thickBot="1" x14ac:dyDescent="0.3">
      <c r="A9" s="89" t="s">
        <v>180</v>
      </c>
      <c r="B9" s="89"/>
      <c r="C9" s="88"/>
      <c r="D9" s="88"/>
      <c r="E9" s="88"/>
      <c r="F9" s="86"/>
    </row>
    <row r="10" spans="1:6" x14ac:dyDescent="0.25">
      <c r="A10" s="90" t="s">
        <v>181</v>
      </c>
      <c r="B10" s="91" t="s">
        <v>182</v>
      </c>
      <c r="C10" s="91" t="s">
        <v>4</v>
      </c>
      <c r="D10" s="91" t="s">
        <v>183</v>
      </c>
      <c r="E10" s="92" t="s">
        <v>184</v>
      </c>
      <c r="F10" s="86"/>
    </row>
    <row r="11" spans="1:6" x14ac:dyDescent="0.25">
      <c r="A11" s="93" t="s">
        <v>185</v>
      </c>
      <c r="B11" s="94"/>
      <c r="C11" s="94"/>
      <c r="D11" s="94"/>
      <c r="E11" s="95"/>
      <c r="F11" s="86"/>
    </row>
    <row r="12" spans="1:6" x14ac:dyDescent="0.25">
      <c r="A12" s="96" t="s">
        <v>7</v>
      </c>
      <c r="B12" s="97" t="s">
        <v>8</v>
      </c>
      <c r="C12" s="97" t="s">
        <v>9</v>
      </c>
      <c r="D12" s="97">
        <v>1</v>
      </c>
      <c r="E12" s="98">
        <v>2</v>
      </c>
      <c r="F12" s="86"/>
    </row>
    <row r="13" spans="1:6" ht="75" x14ac:dyDescent="0.25">
      <c r="A13" s="96" t="s">
        <v>14</v>
      </c>
      <c r="B13" s="99" t="s">
        <v>186</v>
      </c>
      <c r="C13" s="97" t="s">
        <v>12</v>
      </c>
      <c r="D13" s="100" t="s">
        <v>13</v>
      </c>
      <c r="E13" s="101" t="s">
        <v>13</v>
      </c>
      <c r="F13" s="86"/>
    </row>
    <row r="14" spans="1:6" ht="409.5" x14ac:dyDescent="0.25">
      <c r="A14" s="102" t="s">
        <v>17</v>
      </c>
      <c r="B14" s="103" t="s">
        <v>187</v>
      </c>
      <c r="C14" s="104" t="s">
        <v>16</v>
      </c>
      <c r="D14" s="105">
        <v>0</v>
      </c>
      <c r="E14" s="106"/>
      <c r="F14" s="86"/>
    </row>
    <row r="15" spans="1:6" ht="204" x14ac:dyDescent="0.25">
      <c r="A15" s="102" t="s">
        <v>20</v>
      </c>
      <c r="B15" s="107" t="s">
        <v>188</v>
      </c>
      <c r="C15" s="104" t="s">
        <v>189</v>
      </c>
      <c r="D15" s="105">
        <v>0</v>
      </c>
      <c r="E15" s="106"/>
      <c r="F15" s="86"/>
    </row>
    <row r="16" spans="1:6" ht="408.75" x14ac:dyDescent="0.25">
      <c r="A16" s="102" t="s">
        <v>23</v>
      </c>
      <c r="B16" s="103" t="s">
        <v>190</v>
      </c>
      <c r="C16" s="104" t="s">
        <v>22</v>
      </c>
      <c r="D16" s="105">
        <v>0</v>
      </c>
      <c r="E16" s="106"/>
      <c r="F16" s="86"/>
    </row>
    <row r="17" spans="1:6" ht="245.25" x14ac:dyDescent="0.25">
      <c r="A17" s="102" t="s">
        <v>26</v>
      </c>
      <c r="B17" s="103" t="s">
        <v>191</v>
      </c>
      <c r="C17" s="104" t="s">
        <v>25</v>
      </c>
      <c r="D17" s="105">
        <v>0</v>
      </c>
      <c r="E17" s="106"/>
      <c r="F17" s="86"/>
    </row>
    <row r="18" spans="1:6" ht="135" x14ac:dyDescent="0.25">
      <c r="A18" s="108"/>
      <c r="B18" s="103" t="s">
        <v>192</v>
      </c>
      <c r="C18" s="104" t="s">
        <v>28</v>
      </c>
      <c r="D18" s="109">
        <f>D14+D15+D16+D17</f>
        <v>0</v>
      </c>
      <c r="E18" s="110">
        <f>E14+E15+E16+E17</f>
        <v>0</v>
      </c>
      <c r="F18" s="111"/>
    </row>
    <row r="19" spans="1:6" ht="75" x14ac:dyDescent="0.25">
      <c r="A19" s="102" t="s">
        <v>193</v>
      </c>
      <c r="B19" s="99" t="s">
        <v>194</v>
      </c>
      <c r="C19" s="104" t="s">
        <v>31</v>
      </c>
      <c r="D19" s="112" t="s">
        <v>13</v>
      </c>
      <c r="E19" s="113" t="s">
        <v>13</v>
      </c>
      <c r="F19" s="86"/>
    </row>
    <row r="20" spans="1:6" ht="363" x14ac:dyDescent="0.25">
      <c r="A20" s="102" t="s">
        <v>17</v>
      </c>
      <c r="B20" s="107" t="s">
        <v>195</v>
      </c>
      <c r="C20" s="104" t="s">
        <v>33</v>
      </c>
      <c r="D20" s="105">
        <v>1100108</v>
      </c>
      <c r="E20" s="106">
        <f>1313999+28576+1037</f>
        <v>1343612</v>
      </c>
      <c r="F20" s="86"/>
    </row>
    <row r="21" spans="1:6" ht="288" x14ac:dyDescent="0.25">
      <c r="A21" s="102" t="s">
        <v>20</v>
      </c>
      <c r="B21" s="114" t="s">
        <v>196</v>
      </c>
      <c r="C21" s="104" t="s">
        <v>36</v>
      </c>
      <c r="D21" s="105">
        <v>0</v>
      </c>
      <c r="E21" s="106">
        <v>0</v>
      </c>
      <c r="F21" s="86"/>
    </row>
    <row r="22" spans="1:6" ht="409.5" x14ac:dyDescent="0.25">
      <c r="A22" s="102" t="s">
        <v>23</v>
      </c>
      <c r="B22" s="103" t="s">
        <v>197</v>
      </c>
      <c r="C22" s="104" t="s">
        <v>38</v>
      </c>
      <c r="D22" s="105">
        <v>143664.65</v>
      </c>
      <c r="E22" s="106">
        <f>30672.11+26734.19+2639.71+350+6396+3076.13+27813.1</f>
        <v>97681.24000000002</v>
      </c>
      <c r="F22" s="86"/>
    </row>
    <row r="23" spans="1:6" ht="333" x14ac:dyDescent="0.25">
      <c r="A23" s="102" t="s">
        <v>26</v>
      </c>
      <c r="B23" s="103" t="s">
        <v>198</v>
      </c>
      <c r="C23" s="104" t="s">
        <v>199</v>
      </c>
      <c r="D23" s="105">
        <v>106908.14</v>
      </c>
      <c r="E23" s="106">
        <f>107525.28</f>
        <v>107525.28</v>
      </c>
      <c r="F23" s="86"/>
    </row>
    <row r="24" spans="1:6" ht="146.25" x14ac:dyDescent="0.25">
      <c r="A24" s="102" t="s">
        <v>29</v>
      </c>
      <c r="B24" s="103" t="s">
        <v>200</v>
      </c>
      <c r="C24" s="104" t="s">
        <v>201</v>
      </c>
      <c r="D24" s="105">
        <v>0</v>
      </c>
      <c r="E24" s="106">
        <v>0</v>
      </c>
      <c r="F24" s="86"/>
    </row>
    <row r="25" spans="1:6" ht="135" x14ac:dyDescent="0.25">
      <c r="A25" s="115"/>
      <c r="B25" s="103" t="s">
        <v>202</v>
      </c>
      <c r="C25" s="104" t="s">
        <v>203</v>
      </c>
      <c r="D25" s="109">
        <f>D20+D21+D22+D23+D24</f>
        <v>1350680.7899999998</v>
      </c>
      <c r="E25" s="110">
        <f>E20+E21+E22+E23+E24</f>
        <v>1548818.52</v>
      </c>
      <c r="F25" s="86"/>
    </row>
    <row r="26" spans="1:6" ht="120" x14ac:dyDescent="0.25">
      <c r="A26" s="116" t="s">
        <v>204</v>
      </c>
      <c r="B26" s="114" t="s">
        <v>205</v>
      </c>
      <c r="C26" s="104" t="s">
        <v>206</v>
      </c>
      <c r="D26" s="112" t="s">
        <v>13</v>
      </c>
      <c r="E26" s="113" t="s">
        <v>13</v>
      </c>
      <c r="F26" s="86"/>
    </row>
    <row r="27" spans="1:6" ht="75" x14ac:dyDescent="0.25">
      <c r="A27" s="115"/>
      <c r="B27" s="103" t="s">
        <v>207</v>
      </c>
      <c r="C27" s="104" t="s">
        <v>41</v>
      </c>
      <c r="D27" s="117">
        <f>IF(D18&gt;D25,D18-D25,0)</f>
        <v>0</v>
      </c>
      <c r="E27" s="118">
        <f>IF(E18&gt;E25,E18-E25,0)</f>
        <v>0</v>
      </c>
      <c r="F27" s="86"/>
    </row>
    <row r="28" spans="1:6" ht="60" x14ac:dyDescent="0.25">
      <c r="A28" s="115"/>
      <c r="B28" s="103" t="s">
        <v>208</v>
      </c>
      <c r="C28" s="104" t="s">
        <v>209</v>
      </c>
      <c r="D28" s="117">
        <f>IF(D18&lt;D25,D25-D18,0)</f>
        <v>1350680.7899999998</v>
      </c>
      <c r="E28" s="118">
        <f>IF(E18&lt;E25,E25-E18,0)</f>
        <v>1548818.52</v>
      </c>
      <c r="F28" s="86"/>
    </row>
    <row r="29" spans="1:6" ht="259.5" x14ac:dyDescent="0.25">
      <c r="A29" s="116" t="s">
        <v>210</v>
      </c>
      <c r="B29" s="114" t="s">
        <v>211</v>
      </c>
      <c r="C29" s="104" t="s">
        <v>212</v>
      </c>
      <c r="D29" s="105">
        <v>0</v>
      </c>
      <c r="E29" s="106">
        <v>0</v>
      </c>
      <c r="F29" s="86"/>
    </row>
    <row r="30" spans="1:6" ht="273.75" x14ac:dyDescent="0.25">
      <c r="A30" s="116" t="s">
        <v>213</v>
      </c>
      <c r="B30" s="103" t="s">
        <v>214</v>
      </c>
      <c r="C30" s="104" t="s">
        <v>43</v>
      </c>
      <c r="D30" s="105">
        <v>0</v>
      </c>
      <c r="E30" s="106">
        <v>0</v>
      </c>
      <c r="F30" s="86"/>
    </row>
    <row r="31" spans="1:6" ht="105" x14ac:dyDescent="0.25">
      <c r="A31" s="116" t="s">
        <v>215</v>
      </c>
      <c r="B31" s="103" t="s">
        <v>216</v>
      </c>
      <c r="C31" s="104" t="s">
        <v>45</v>
      </c>
      <c r="D31" s="112" t="s">
        <v>13</v>
      </c>
      <c r="E31" s="113" t="s">
        <v>13</v>
      </c>
      <c r="F31" s="86"/>
    </row>
    <row r="32" spans="1:6" ht="75" x14ac:dyDescent="0.25">
      <c r="A32" s="116"/>
      <c r="B32" s="103" t="s">
        <v>217</v>
      </c>
      <c r="C32" s="104" t="s">
        <v>47</v>
      </c>
      <c r="D32" s="109">
        <f>IF(D29&gt;D30,D29-D30,0)</f>
        <v>0</v>
      </c>
      <c r="E32" s="110">
        <f>IF(E29&gt;E30,E29-E30,0)</f>
        <v>0</v>
      </c>
      <c r="F32" s="86"/>
    </row>
    <row r="33" spans="1:6" ht="60" x14ac:dyDescent="0.25">
      <c r="A33" s="116"/>
      <c r="B33" s="103" t="s">
        <v>218</v>
      </c>
      <c r="C33" s="104" t="s">
        <v>50</v>
      </c>
      <c r="D33" s="109">
        <f>IF(D29&lt;D30,D30-D29,0)</f>
        <v>0</v>
      </c>
      <c r="E33" s="110">
        <f>IF(E29&lt;E30,E30-E29,0)</f>
        <v>0</v>
      </c>
      <c r="F33" s="86"/>
    </row>
    <row r="34" spans="1:6" ht="105" x14ac:dyDescent="0.25">
      <c r="A34" s="116" t="s">
        <v>219</v>
      </c>
      <c r="B34" s="99" t="s">
        <v>220</v>
      </c>
      <c r="C34" s="104" t="s">
        <v>53</v>
      </c>
      <c r="D34" s="112" t="s">
        <v>13</v>
      </c>
      <c r="E34" s="113" t="s">
        <v>13</v>
      </c>
      <c r="F34" s="86"/>
    </row>
    <row r="35" spans="1:6" ht="75" x14ac:dyDescent="0.25">
      <c r="A35" s="116"/>
      <c r="B35" s="99" t="s">
        <v>221</v>
      </c>
      <c r="C35" s="104" t="s">
        <v>57</v>
      </c>
      <c r="D35" s="109">
        <f>IF(D27+D32-D28-D33&gt;0,D27+D32-D28-D33,0)</f>
        <v>0</v>
      </c>
      <c r="E35" s="110">
        <f>IF(E27+E32-E28-E33&gt;0,E27+E32-E28-E33,0)</f>
        <v>0</v>
      </c>
      <c r="F35" s="86"/>
    </row>
    <row r="36" spans="1:6" ht="75" x14ac:dyDescent="0.25">
      <c r="A36" s="116"/>
      <c r="B36" s="99" t="s">
        <v>222</v>
      </c>
      <c r="C36" s="104">
        <v>24</v>
      </c>
      <c r="D36" s="109">
        <f>IF(D28+D33-D27-D32&gt;0,D28+D33-D27-D32,0)</f>
        <v>1350680.7899999998</v>
      </c>
      <c r="E36" s="110">
        <f>IF(E28+E33-E27-E32&gt;0,E28+E33-E27-E32,0)</f>
        <v>1548818.52</v>
      </c>
      <c r="F36" s="119"/>
    </row>
    <row r="37" spans="1:6" ht="103.5" x14ac:dyDescent="0.25">
      <c r="A37" s="116" t="s">
        <v>223</v>
      </c>
      <c r="B37" s="103" t="s">
        <v>224</v>
      </c>
      <c r="C37" s="104">
        <v>25</v>
      </c>
      <c r="D37" s="105"/>
      <c r="E37" s="106"/>
      <c r="F37" s="86"/>
    </row>
    <row r="38" spans="1:6" ht="117.75" x14ac:dyDescent="0.25">
      <c r="A38" s="116" t="s">
        <v>225</v>
      </c>
      <c r="B38" s="103" t="s">
        <v>226</v>
      </c>
      <c r="C38" s="104">
        <v>26</v>
      </c>
      <c r="D38" s="105"/>
      <c r="E38" s="106"/>
      <c r="F38" s="86"/>
    </row>
    <row r="39" spans="1:6" ht="120" x14ac:dyDescent="0.25">
      <c r="A39" s="116" t="s">
        <v>227</v>
      </c>
      <c r="B39" s="103" t="s">
        <v>228</v>
      </c>
      <c r="C39" s="104">
        <v>27</v>
      </c>
      <c r="D39" s="112" t="s">
        <v>13</v>
      </c>
      <c r="E39" s="113" t="s">
        <v>13</v>
      </c>
      <c r="F39" s="86"/>
    </row>
    <row r="40" spans="1:6" ht="75" x14ac:dyDescent="0.25">
      <c r="A40" s="116"/>
      <c r="B40" s="99" t="s">
        <v>229</v>
      </c>
      <c r="C40" s="104">
        <v>28</v>
      </c>
      <c r="D40" s="109">
        <f>IF(D37&gt;D38,D37-D38,0)</f>
        <v>0</v>
      </c>
      <c r="E40" s="110">
        <f>IF(E37&gt;E38,E37-E38,0)</f>
        <v>0</v>
      </c>
      <c r="F40" s="86"/>
    </row>
    <row r="41" spans="1:6" ht="75" x14ac:dyDescent="0.25">
      <c r="A41" s="116"/>
      <c r="B41" s="99" t="s">
        <v>230</v>
      </c>
      <c r="C41" s="104">
        <v>29</v>
      </c>
      <c r="D41" s="109">
        <f>IF(D37&lt;D38,D38-D37,0)</f>
        <v>0</v>
      </c>
      <c r="E41" s="110">
        <f>IF(E37&lt;E38,E38-E37,0)</f>
        <v>0</v>
      </c>
      <c r="F41" s="86"/>
    </row>
    <row r="42" spans="1:6" ht="105" x14ac:dyDescent="0.25">
      <c r="A42" s="116" t="s">
        <v>231</v>
      </c>
      <c r="B42" s="99" t="s">
        <v>232</v>
      </c>
      <c r="C42" s="104">
        <v>30</v>
      </c>
      <c r="D42" s="112" t="s">
        <v>13</v>
      </c>
      <c r="E42" s="113" t="s">
        <v>13</v>
      </c>
      <c r="F42" s="86"/>
    </row>
    <row r="43" spans="1:6" ht="90" x14ac:dyDescent="0.25">
      <c r="A43" s="116"/>
      <c r="B43" s="99" t="s">
        <v>233</v>
      </c>
      <c r="C43" s="104">
        <v>31</v>
      </c>
      <c r="D43" s="109">
        <f>IF(D35+D40-D36-D41&gt;0,D35+D40-D36-D41,0)</f>
        <v>0</v>
      </c>
      <c r="E43" s="110">
        <f>IF(E35+E40-E36-E41&gt;0,E35+E40-E36-E41,0)</f>
        <v>0</v>
      </c>
      <c r="F43" s="86"/>
    </row>
    <row r="44" spans="1:6" ht="75.75" thickBot="1" x14ac:dyDescent="0.3">
      <c r="A44" s="120"/>
      <c r="B44" s="121" t="s">
        <v>234</v>
      </c>
      <c r="C44" s="122">
        <v>32</v>
      </c>
      <c r="D44" s="123">
        <f>IF(D36+D41-D35-D40&gt;0,D36+D41-D35-D40,0)</f>
        <v>1350680.7899999998</v>
      </c>
      <c r="E44" s="124">
        <f>IF(E36+E41-E35-E40&gt;0,E36+E41-E35-E40,0)</f>
        <v>1548818.52</v>
      </c>
      <c r="F44" s="86"/>
    </row>
    <row r="45" spans="1:6" x14ac:dyDescent="0.25">
      <c r="A45" s="125"/>
      <c r="B45" s="83"/>
      <c r="C45" s="125"/>
      <c r="D45" s="88"/>
      <c r="E45" s="126"/>
      <c r="F45" s="126"/>
    </row>
    <row r="46" spans="1:6" x14ac:dyDescent="0.25">
      <c r="A46" s="125"/>
      <c r="B46" s="126"/>
      <c r="C46" s="125"/>
      <c r="D46" s="88"/>
      <c r="E46" s="126"/>
      <c r="F46" s="126"/>
    </row>
    <row r="47" spans="1:6" x14ac:dyDescent="0.25">
      <c r="A47" s="125"/>
      <c r="B47" s="127" t="s">
        <v>175</v>
      </c>
      <c r="C47" s="128" t="s">
        <v>176</v>
      </c>
      <c r="D47" s="128"/>
      <c r="E47" s="128"/>
      <c r="F47" s="127"/>
    </row>
    <row r="48" spans="1:6" x14ac:dyDescent="0.25">
      <c r="A48" s="125"/>
      <c r="B48" s="129"/>
      <c r="C48" s="127"/>
      <c r="D48" s="128" t="s">
        <v>235</v>
      </c>
      <c r="E48" s="128"/>
      <c r="F48" s="127"/>
    </row>
    <row r="49" spans="1:6" x14ac:dyDescent="0.25">
      <c r="A49" s="130"/>
      <c r="B49" s="131"/>
      <c r="C49" s="132"/>
      <c r="D49" s="133"/>
      <c r="E49" s="132"/>
      <c r="F49" s="134"/>
    </row>
    <row r="50" spans="1:6" x14ac:dyDescent="0.25">
      <c r="A50" s="125"/>
      <c r="B50" s="131"/>
      <c r="C50" s="135"/>
      <c r="D50" s="136"/>
      <c r="E50" s="135"/>
      <c r="F50" s="137"/>
    </row>
    <row r="51" spans="1:6" x14ac:dyDescent="0.25">
      <c r="A51" s="125"/>
      <c r="B51" s="131"/>
      <c r="C51" s="135"/>
      <c r="D51" s="138"/>
      <c r="E51" s="135"/>
      <c r="F51" s="137"/>
    </row>
    <row r="52" spans="1:6" x14ac:dyDescent="0.25">
      <c r="A52" s="139"/>
      <c r="B52" s="135"/>
      <c r="C52" s="135"/>
      <c r="D52" s="138"/>
      <c r="E52" s="135"/>
      <c r="F52" s="83"/>
    </row>
  </sheetData>
  <mergeCells count="12">
    <mergeCell ref="B10:B11"/>
    <mergeCell ref="C10:C11"/>
    <mergeCell ref="D10:D11"/>
    <mergeCell ref="E10:E11"/>
    <mergeCell ref="C47:E47"/>
    <mergeCell ref="D48:E48"/>
    <mergeCell ref="A1:B1"/>
    <mergeCell ref="A2:B2"/>
    <mergeCell ref="A3:B3"/>
    <mergeCell ref="A6:E6"/>
    <mergeCell ref="A7:E7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BILANT</vt:lpstr>
      <vt:lpstr>REZULTAT PATRINOMIAL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2019-02-04T10:19:31Z</dcterms:modified>
</cp:coreProperties>
</file>